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Bauverwaltung\07 Vorlagen allgemein\Baugesuchsformulare neuesLogo\"/>
    </mc:Choice>
  </mc:AlternateContent>
  <xr:revisionPtr revIDLastSave="0" documentId="13_ncr:1_{432A6BA0-FAB4-4CA1-8FFC-D0A4ACED3B6F}" xr6:coauthVersionLast="47" xr6:coauthVersionMax="47" xr10:uidLastSave="{00000000-0000-0000-0000-000000000000}"/>
  <bookViews>
    <workbookView xWindow="5790" yWindow="930" windowWidth="41865" windowHeight="19950" xr2:uid="{CA823ECB-DC08-47B8-AC01-886906CBED9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Q24" i="1"/>
  <c r="Q28" i="1"/>
  <c r="Q27" i="1"/>
  <c r="Q25" i="1"/>
  <c r="Q26" i="1"/>
  <c r="Q15" i="1"/>
  <c r="Q16" i="1"/>
  <c r="Q17" i="1"/>
  <c r="Q18" i="1"/>
  <c r="Q19" i="1"/>
  <c r="Q14" i="1"/>
  <c r="I15" i="1"/>
  <c r="Q7" i="1"/>
  <c r="H15" i="1"/>
  <c r="T15" i="1" s="1"/>
  <c r="G15" i="1"/>
  <c r="S15" i="1" s="1"/>
  <c r="H14" i="1"/>
  <c r="T14" i="1" s="1"/>
  <c r="G14" i="1"/>
  <c r="S14" i="1" s="1"/>
  <c r="G17" i="1"/>
  <c r="S17" i="1" s="1"/>
  <c r="G7" i="1"/>
  <c r="H7" i="1" s="1"/>
  <c r="T7" i="1" s="1"/>
  <c r="G16" i="1"/>
  <c r="S16" i="1" s="1"/>
  <c r="H28" i="1"/>
  <c r="T28" i="1" s="1"/>
  <c r="G28" i="1"/>
  <c r="S28" i="1" s="1"/>
  <c r="H27" i="1"/>
  <c r="T27" i="1" s="1"/>
  <c r="G27" i="1"/>
  <c r="S27" i="1" s="1"/>
  <c r="G26" i="1"/>
  <c r="S26" i="1" s="1"/>
  <c r="G25" i="1"/>
  <c r="S25" i="1" s="1"/>
  <c r="G24" i="1"/>
  <c r="S24" i="1" s="1"/>
  <c r="H19" i="1"/>
  <c r="T19" i="1" s="1"/>
  <c r="G19" i="1"/>
  <c r="S19" i="1" s="1"/>
  <c r="H18" i="1"/>
  <c r="T18" i="1" s="1"/>
  <c r="G18" i="1"/>
  <c r="S18" i="1" s="1"/>
  <c r="H17" i="1"/>
  <c r="T17" i="1" s="1"/>
  <c r="H16" i="1"/>
  <c r="T16" i="1" s="1"/>
  <c r="I7" i="1" l="1"/>
  <c r="Q33" i="1"/>
  <c r="I28" i="1"/>
  <c r="I27" i="1"/>
  <c r="I25" i="1"/>
  <c r="I24" i="1"/>
  <c r="I19" i="1"/>
  <c r="I18" i="1"/>
  <c r="I17" i="1"/>
  <c r="I16" i="1"/>
  <c r="I14" i="1"/>
  <c r="S7" i="1"/>
  <c r="S33" i="1" s="1"/>
</calcChain>
</file>

<file path=xl/sharedStrings.xml><?xml version="1.0" encoding="utf-8"?>
<sst xmlns="http://schemas.openxmlformats.org/spreadsheetml/2006/main" count="72" uniqueCount="40">
  <si>
    <t>Industrie / Gewerbe</t>
  </si>
  <si>
    <t>Personal</t>
  </si>
  <si>
    <t>Besucher, Kunden</t>
  </si>
  <si>
    <t>Lagerräume, Lagerplätze</t>
  </si>
  <si>
    <t>Kundenintensive Dienstleistungsbetriebe</t>
  </si>
  <si>
    <t>Übrige Dienstleistungsbetreibe</t>
  </si>
  <si>
    <t>Kundenintensive Verkaufsgeschäfte</t>
  </si>
  <si>
    <t>Übrige Verkausgeschäfte</t>
  </si>
  <si>
    <t>Auswertung</t>
  </si>
  <si>
    <t>Hotel</t>
  </si>
  <si>
    <t>Jugendherberge</t>
  </si>
  <si>
    <t>Kleinspital, Klinik</t>
  </si>
  <si>
    <t>Alters- und Pflegeheim, Sanatorium</t>
  </si>
  <si>
    <t>Anzahl Betten</t>
  </si>
  <si>
    <t>Anzahl Sitzplätze</t>
  </si>
  <si>
    <t>Restaurant, Café, Bar</t>
  </si>
  <si>
    <t>Geschoss-fläche in m2 (GF)</t>
  </si>
  <si>
    <t>Verkaufs-fläche in m2</t>
  </si>
  <si>
    <t>Anzahl Wohnungen</t>
  </si>
  <si>
    <t>Bewohner</t>
  </si>
  <si>
    <t>Besucher</t>
  </si>
  <si>
    <t>1 - 2.5 Zimmer Wohnung</t>
  </si>
  <si>
    <t>gemäss Kantonaler Bauverordnung (KBV) § 42, Anhang III und §9 Baureglement Egerkingen</t>
  </si>
  <si>
    <t>benötigte Parkfelder</t>
  </si>
  <si>
    <t>geplant</t>
  </si>
  <si>
    <t>bestehend</t>
  </si>
  <si>
    <t>BERECHNUNG PARKPLATZNACHWEIS</t>
  </si>
  <si>
    <t>Nur Parkplätze, die den Anforderungen der VSS-Normen bezüglich Geometrie, Erschliessung und Nutzbarkeit entsprechen, werden als anrechenbar anerkannt.</t>
  </si>
  <si>
    <t>Sämtliche erforderlichen Abmessungen (Breiten, Längen, Zuschläge, Fahrgassen) sind in den eingereichten Plänen vollständig und nachvollziehbar zu vermassen.</t>
  </si>
  <si>
    <t xml:space="preserve">Die geplanten Parkierungsanlagen sind gemäss den einschlägigen Normen des Schweizerischen Verbands der Strassen- und Verkehrsfachleute (VSS), insbesondere der </t>
  </si>
  <si>
    <t>VSS-Norm SN 640 291 „Parkieren – Anordnung und Geometrie“, zu projektieren und auszuführen.</t>
  </si>
  <si>
    <t>PP geplant</t>
  </si>
  <si>
    <t>PP bestehend</t>
  </si>
  <si>
    <t>Parzellennummer (n)</t>
  </si>
  <si>
    <t>Total</t>
  </si>
  <si>
    <t>Total geplant</t>
  </si>
  <si>
    <t>PP Total</t>
  </si>
  <si>
    <t>BG Nr.:</t>
  </si>
  <si>
    <t>3 - 3.5 Zimmer Wohnung</t>
  </si>
  <si>
    <t>4 -       Zimmer Wohnung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</si>
</sst>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textRotation="90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textRotation="90"/>
      <protection hidden="1"/>
    </xf>
    <xf numFmtId="0" fontId="1" fillId="0" borderId="1" xfId="0" applyFont="1" applyBorder="1" applyProtection="1">
      <protection hidden="1"/>
    </xf>
    <xf numFmtId="0" fontId="2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782053</xdr:colOff>
      <xdr:row>0</xdr:row>
      <xdr:rowOff>1</xdr:rowOff>
    </xdr:from>
    <xdr:to>
      <xdr:col>19</xdr:col>
      <xdr:colOff>481265</xdr:colOff>
      <xdr:row>2</xdr:row>
      <xdr:rowOff>15163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E62FE6F-FBCA-83A8-D677-0DF56E45A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3" t="29951" r="13617" b="27157"/>
        <a:stretch>
          <a:fillRect/>
        </a:stretch>
      </xdr:blipFill>
      <xdr:spPr bwMode="auto">
        <a:xfrm>
          <a:off x="7228974" y="1"/>
          <a:ext cx="1518988" cy="4412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5C27-03A1-4FA6-B86C-A1A517C0D46F}">
  <dimension ref="A1:U34"/>
  <sheetViews>
    <sheetView tabSelected="1" zoomScale="160" zoomScaleNormal="160" workbookViewId="0">
      <selection activeCell="N1" sqref="N1:O1"/>
    </sheetView>
  </sheetViews>
  <sheetFormatPr baseColWidth="10" defaultRowHeight="12.75" x14ac:dyDescent="0.25"/>
  <cols>
    <col min="1" max="1" width="21.85546875" style="2" customWidth="1"/>
    <col min="2" max="2" width="2.140625" style="2" customWidth="1"/>
    <col min="3" max="3" width="7.42578125" style="2" customWidth="1"/>
    <col min="4" max="4" width="2.140625" style="2" customWidth="1"/>
    <col min="5" max="5" width="7.42578125" style="2" customWidth="1"/>
    <col min="6" max="6" width="2.140625" style="2" customWidth="1"/>
    <col min="7" max="8" width="7.42578125" style="2" customWidth="1"/>
    <col min="9" max="9" width="5.42578125" style="2" customWidth="1"/>
    <col min="10" max="10" width="1.7109375" style="2" customWidth="1"/>
    <col min="11" max="12" width="7.42578125" style="2" customWidth="1"/>
    <col min="13" max="13" width="1.5703125" style="2" customWidth="1"/>
    <col min="14" max="15" width="7.42578125" style="2" customWidth="1"/>
    <col min="16" max="16" width="12.7109375" style="2" customWidth="1"/>
    <col min="17" max="17" width="5.42578125" style="2" customWidth="1"/>
    <col min="18" max="18" width="1.7109375" style="2" customWidth="1"/>
    <col min="19" max="20" width="7.42578125" style="2" customWidth="1"/>
    <col min="21" max="16384" width="11.42578125" style="2"/>
  </cols>
  <sheetData>
    <row r="1" spans="1:20" ht="20.25" x14ac:dyDescent="0.3">
      <c r="A1" s="10" t="s">
        <v>26</v>
      </c>
      <c r="B1" s="3"/>
      <c r="C1" s="3"/>
      <c r="D1" s="3"/>
      <c r="E1" s="3"/>
      <c r="F1" s="3"/>
      <c r="G1" s="3"/>
      <c r="H1" s="3"/>
      <c r="I1" s="3"/>
      <c r="J1" s="3"/>
      <c r="K1" s="2" t="s">
        <v>37</v>
      </c>
      <c r="L1" s="3"/>
      <c r="M1" s="3"/>
      <c r="N1" s="21"/>
      <c r="O1" s="21"/>
      <c r="P1" s="3"/>
      <c r="Q1" s="3"/>
      <c r="R1" s="3"/>
      <c r="S1" s="3"/>
      <c r="T1" s="3"/>
    </row>
    <row r="2" spans="1:20" ht="13.5" customHeight="1" x14ac:dyDescent="0.2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 t="s">
        <v>33</v>
      </c>
      <c r="L2" s="3"/>
      <c r="M2" s="3"/>
      <c r="N2" s="22"/>
      <c r="O2" s="22"/>
      <c r="P2" s="3"/>
      <c r="Q2" s="3"/>
      <c r="R2" s="3"/>
      <c r="S2" s="3"/>
      <c r="T2" s="3"/>
    </row>
    <row r="3" spans="1:20" ht="6.75" customHeight="1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4.5" customHeight="1" x14ac:dyDescent="0.25">
      <c r="B4" s="3"/>
      <c r="D4" s="3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D5" s="3"/>
      <c r="E5" s="3"/>
      <c r="F5" s="3"/>
      <c r="G5" s="11" t="s">
        <v>23</v>
      </c>
      <c r="H5" s="13"/>
      <c r="I5" s="13"/>
      <c r="J5" s="3"/>
      <c r="K5" s="11" t="s">
        <v>31</v>
      </c>
      <c r="L5" s="11"/>
      <c r="M5" s="4"/>
      <c r="N5" s="11" t="s">
        <v>32</v>
      </c>
      <c r="O5" s="13"/>
      <c r="P5" s="3"/>
      <c r="Q5" s="11" t="s">
        <v>36</v>
      </c>
      <c r="R5" s="3"/>
      <c r="S5" s="11" t="s">
        <v>8</v>
      </c>
      <c r="T5" s="13"/>
    </row>
    <row r="6" spans="1:20" ht="29.25" customHeight="1" x14ac:dyDescent="0.25">
      <c r="A6" s="3"/>
      <c r="B6" s="3"/>
      <c r="C6" s="5" t="s">
        <v>18</v>
      </c>
      <c r="D6" s="3"/>
      <c r="E6" s="3"/>
      <c r="F6" s="3"/>
      <c r="G6" s="5" t="s">
        <v>19</v>
      </c>
      <c r="H6" s="5" t="s">
        <v>20</v>
      </c>
      <c r="I6" s="5" t="s">
        <v>34</v>
      </c>
      <c r="J6" s="3"/>
      <c r="K6" s="5" t="s">
        <v>19</v>
      </c>
      <c r="L6" s="5" t="s">
        <v>20</v>
      </c>
      <c r="M6" s="4"/>
      <c r="N6" s="5" t="s">
        <v>19</v>
      </c>
      <c r="O6" s="5" t="s">
        <v>20</v>
      </c>
      <c r="P6" s="5"/>
      <c r="Q6" s="5" t="s">
        <v>35</v>
      </c>
      <c r="R6" s="3"/>
      <c r="S6" s="5" t="s">
        <v>19</v>
      </c>
      <c r="T6" s="5" t="s">
        <v>20</v>
      </c>
    </row>
    <row r="7" spans="1:20" x14ac:dyDescent="0.25">
      <c r="A7" s="3" t="s">
        <v>21</v>
      </c>
      <c r="B7" s="3"/>
      <c r="C7" s="8">
        <v>0</v>
      </c>
      <c r="D7" s="3"/>
      <c r="E7" s="3"/>
      <c r="F7" s="3"/>
      <c r="G7" s="23">
        <f>ROUNDUP((C7*1+C8*1.5+C9*2),0)</f>
        <v>0</v>
      </c>
      <c r="H7" s="25">
        <f>ROUNDUP((G7+G8+G9)*0.1,0)</f>
        <v>0</v>
      </c>
      <c r="I7" s="23">
        <f>G7+H7</f>
        <v>0</v>
      </c>
      <c r="J7" s="3"/>
      <c r="K7" s="26">
        <v>0</v>
      </c>
      <c r="L7" s="26">
        <v>0</v>
      </c>
      <c r="M7" s="3"/>
      <c r="N7" s="26">
        <v>0</v>
      </c>
      <c r="O7" s="26">
        <v>0</v>
      </c>
      <c r="P7" s="15"/>
      <c r="Q7" s="23">
        <f>K7+L7+N7+O7</f>
        <v>0</v>
      </c>
      <c r="R7" s="3"/>
      <c r="S7" s="23" t="str">
        <f>IF((K7+N7-G7)&gt;=0,"erfüllt",K7+N7-G7)</f>
        <v>erfüllt</v>
      </c>
      <c r="T7" s="23" t="str">
        <f>IF((L7+O7-H7)&gt;=0,"erfüllt",L7+O7-H7)</f>
        <v>erfüllt</v>
      </c>
    </row>
    <row r="8" spans="1:20" x14ac:dyDescent="0.25">
      <c r="A8" s="3" t="s">
        <v>38</v>
      </c>
      <c r="B8" s="3"/>
      <c r="C8" s="8">
        <v>0</v>
      </c>
      <c r="D8" s="3"/>
      <c r="E8" s="3"/>
      <c r="F8" s="3"/>
      <c r="G8" s="23"/>
      <c r="H8" s="25"/>
      <c r="I8" s="23"/>
      <c r="J8" s="3"/>
      <c r="K8" s="27"/>
      <c r="L8" s="27"/>
      <c r="M8" s="3"/>
      <c r="N8" s="27"/>
      <c r="O8" s="27"/>
      <c r="P8" s="15"/>
      <c r="Q8" s="23"/>
      <c r="R8" s="3"/>
      <c r="S8" s="23"/>
      <c r="T8" s="23"/>
    </row>
    <row r="9" spans="1:20" x14ac:dyDescent="0.25">
      <c r="A9" s="3" t="s">
        <v>39</v>
      </c>
      <c r="B9" s="3"/>
      <c r="C9" s="8">
        <v>0</v>
      </c>
      <c r="D9" s="3"/>
      <c r="E9" s="3"/>
      <c r="F9" s="3"/>
      <c r="G9" s="23"/>
      <c r="H9" s="25"/>
      <c r="I9" s="23"/>
      <c r="J9" s="3"/>
      <c r="K9" s="28"/>
      <c r="L9" s="28"/>
      <c r="M9" s="3"/>
      <c r="N9" s="28"/>
      <c r="O9" s="28"/>
      <c r="P9" s="15"/>
      <c r="Q9" s="23"/>
      <c r="R9" s="3"/>
      <c r="S9" s="23"/>
      <c r="T9" s="2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6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1.25" customHeight="1" x14ac:dyDescent="0.25">
      <c r="A12" s="3"/>
      <c r="B12" s="3"/>
      <c r="D12" s="3"/>
      <c r="F12" s="6"/>
      <c r="G12" s="11" t="s">
        <v>23</v>
      </c>
      <c r="H12" s="12"/>
      <c r="I12" s="12"/>
      <c r="J12" s="6"/>
      <c r="K12" s="11" t="s">
        <v>24</v>
      </c>
      <c r="L12" s="11"/>
      <c r="M12" s="4"/>
      <c r="N12" s="11" t="s">
        <v>25</v>
      </c>
      <c r="O12" s="11"/>
      <c r="P12" s="4"/>
      <c r="Q12" s="11" t="s">
        <v>36</v>
      </c>
      <c r="R12" s="6"/>
      <c r="S12" s="11" t="s">
        <v>8</v>
      </c>
      <c r="T12" s="13"/>
    </row>
    <row r="13" spans="1:20" ht="38.25" x14ac:dyDescent="0.25">
      <c r="A13" s="3"/>
      <c r="B13" s="3"/>
      <c r="C13" s="5" t="s">
        <v>16</v>
      </c>
      <c r="D13" s="3"/>
      <c r="E13" s="5" t="s">
        <v>17</v>
      </c>
      <c r="F13" s="3"/>
      <c r="G13" s="5" t="s">
        <v>1</v>
      </c>
      <c r="H13" s="5" t="s">
        <v>2</v>
      </c>
      <c r="I13" s="5" t="s">
        <v>34</v>
      </c>
      <c r="J13" s="3"/>
      <c r="K13" s="5" t="s">
        <v>1</v>
      </c>
      <c r="L13" s="5" t="s">
        <v>2</v>
      </c>
      <c r="M13" s="3"/>
      <c r="N13" s="7" t="s">
        <v>1</v>
      </c>
      <c r="O13" s="5" t="s">
        <v>2</v>
      </c>
      <c r="P13" s="5"/>
      <c r="Q13" s="5" t="s">
        <v>35</v>
      </c>
      <c r="R13" s="3"/>
      <c r="S13" s="7" t="s">
        <v>1</v>
      </c>
      <c r="T13" s="5" t="s">
        <v>2</v>
      </c>
    </row>
    <row r="14" spans="1:20" x14ac:dyDescent="0.25">
      <c r="A14" s="3" t="s">
        <v>0</v>
      </c>
      <c r="B14" s="3"/>
      <c r="C14" s="8">
        <v>0</v>
      </c>
      <c r="D14" s="3"/>
      <c r="E14" s="3"/>
      <c r="F14" s="3"/>
      <c r="G14" s="9">
        <f>ROUNDUP(C14/100,0)</f>
        <v>0</v>
      </c>
      <c r="H14" s="17">
        <f>ROUNDUP(C14/100*0.2,0)</f>
        <v>0</v>
      </c>
      <c r="I14" s="9">
        <f>G14+H14</f>
        <v>0</v>
      </c>
      <c r="J14" s="3"/>
      <c r="K14" s="8">
        <v>0</v>
      </c>
      <c r="L14" s="8">
        <v>0</v>
      </c>
      <c r="M14" s="3"/>
      <c r="N14" s="8">
        <v>0</v>
      </c>
      <c r="O14" s="8">
        <v>0</v>
      </c>
      <c r="P14" s="16"/>
      <c r="Q14" s="9">
        <f>K14+L14+N14+O14</f>
        <v>0</v>
      </c>
      <c r="R14" s="3"/>
      <c r="S14" s="9" t="str">
        <f>IF((K14+N14-G14)&gt;= 0,"erfüllt",(K14+N14-G14))</f>
        <v>erfüllt</v>
      </c>
      <c r="T14" s="9" t="str">
        <f>IF((L14+O14-H14)&gt;= 0,"erfüllt",(L14+O14-H14))</f>
        <v>erfüllt</v>
      </c>
    </row>
    <row r="15" spans="1:20" x14ac:dyDescent="0.25">
      <c r="A15" s="3" t="s">
        <v>3</v>
      </c>
      <c r="B15" s="3"/>
      <c r="C15" s="8">
        <v>0</v>
      </c>
      <c r="D15" s="3"/>
      <c r="E15" s="3"/>
      <c r="F15" s="3"/>
      <c r="G15" s="9">
        <f>ROUNDUP(C15/100*1,0)</f>
        <v>0</v>
      </c>
      <c r="H15" s="17">
        <f>ROUNDUP(C15/100*0.01,0)</f>
        <v>0</v>
      </c>
      <c r="I15" s="9">
        <f t="shared" ref="I15:I19" si="0">G15+H15</f>
        <v>0</v>
      </c>
      <c r="J15" s="3"/>
      <c r="K15" s="8">
        <v>0</v>
      </c>
      <c r="L15" s="8">
        <v>0</v>
      </c>
      <c r="M15" s="3"/>
      <c r="N15" s="8">
        <v>0</v>
      </c>
      <c r="O15" s="8">
        <v>0</v>
      </c>
      <c r="P15" s="16"/>
      <c r="Q15" s="9">
        <f t="shared" ref="Q15:Q19" si="1">K15+L15+N15+O15</f>
        <v>0</v>
      </c>
      <c r="R15" s="3"/>
      <c r="S15" s="9" t="str">
        <f t="shared" ref="S15:S19" si="2">IF((K15+N15-G15)&gt;= 0,"erfüllt",(K15+N15-G15))</f>
        <v>erfüllt</v>
      </c>
      <c r="T15" s="9" t="str">
        <f t="shared" ref="T15:T19" si="3">IF((L15+O15-H15)&gt;= 0,"erfüllt",(L15+O15-H15))</f>
        <v>erfüllt</v>
      </c>
    </row>
    <row r="16" spans="1:20" x14ac:dyDescent="0.25">
      <c r="A16" s="3" t="s">
        <v>4</v>
      </c>
      <c r="B16" s="3"/>
      <c r="C16" s="8">
        <v>0</v>
      </c>
      <c r="D16" s="3"/>
      <c r="E16" s="3"/>
      <c r="F16" s="3"/>
      <c r="G16" s="9">
        <f>ROUNDUP(C16/100*2,0)</f>
        <v>0</v>
      </c>
      <c r="H16" s="17">
        <f>ROUNDUP(C16/100*1,0)</f>
        <v>0</v>
      </c>
      <c r="I16" s="9">
        <f t="shared" si="0"/>
        <v>0</v>
      </c>
      <c r="J16" s="3"/>
      <c r="K16" s="8">
        <v>0</v>
      </c>
      <c r="L16" s="8">
        <v>0</v>
      </c>
      <c r="M16" s="3"/>
      <c r="N16" s="8">
        <v>0</v>
      </c>
      <c r="O16" s="8">
        <v>0</v>
      </c>
      <c r="P16" s="16"/>
      <c r="Q16" s="9">
        <f t="shared" si="1"/>
        <v>0</v>
      </c>
      <c r="R16" s="3"/>
      <c r="S16" s="9" t="str">
        <f t="shared" si="2"/>
        <v>erfüllt</v>
      </c>
      <c r="T16" s="9" t="str">
        <f t="shared" si="3"/>
        <v>erfüllt</v>
      </c>
    </row>
    <row r="17" spans="1:21" x14ac:dyDescent="0.25">
      <c r="A17" s="3" t="s">
        <v>5</v>
      </c>
      <c r="B17" s="3"/>
      <c r="C17" s="8">
        <v>0</v>
      </c>
      <c r="D17" s="3"/>
      <c r="E17" s="3"/>
      <c r="F17" s="3"/>
      <c r="G17" s="9">
        <f>ROUNDUP(C17/100*2,0)</f>
        <v>0</v>
      </c>
      <c r="H17" s="17">
        <f>ROUNDUP(C17/100*0.5,0)</f>
        <v>0</v>
      </c>
      <c r="I17" s="9">
        <f t="shared" si="0"/>
        <v>0</v>
      </c>
      <c r="J17" s="3"/>
      <c r="K17" s="8">
        <v>0</v>
      </c>
      <c r="L17" s="8">
        <v>0</v>
      </c>
      <c r="M17" s="3"/>
      <c r="N17" s="8">
        <v>0</v>
      </c>
      <c r="O17" s="8">
        <v>0</v>
      </c>
      <c r="P17" s="16"/>
      <c r="Q17" s="9">
        <f t="shared" si="1"/>
        <v>0</v>
      </c>
      <c r="R17" s="3"/>
      <c r="S17" s="9" t="str">
        <f t="shared" si="2"/>
        <v>erfüllt</v>
      </c>
      <c r="T17" s="9" t="str">
        <f t="shared" si="3"/>
        <v>erfüllt</v>
      </c>
    </row>
    <row r="18" spans="1:21" x14ac:dyDescent="0.25">
      <c r="A18" s="3" t="s">
        <v>6</v>
      </c>
      <c r="B18" s="3"/>
      <c r="C18" s="3"/>
      <c r="D18" s="3"/>
      <c r="E18" s="8">
        <v>0</v>
      </c>
      <c r="F18" s="3"/>
      <c r="G18" s="9">
        <f>ROUNDUP(E18/100*2,0)</f>
        <v>0</v>
      </c>
      <c r="H18" s="17">
        <f>ROUNDUP(E18/100*8,0)</f>
        <v>0</v>
      </c>
      <c r="I18" s="9">
        <f t="shared" si="0"/>
        <v>0</v>
      </c>
      <c r="J18" s="3"/>
      <c r="K18" s="8">
        <v>0</v>
      </c>
      <c r="L18" s="8">
        <v>0</v>
      </c>
      <c r="M18" s="3"/>
      <c r="N18" s="8">
        <v>0</v>
      </c>
      <c r="O18" s="8">
        <v>0</v>
      </c>
      <c r="P18" s="16"/>
      <c r="Q18" s="9">
        <f t="shared" si="1"/>
        <v>0</v>
      </c>
      <c r="R18" s="3"/>
      <c r="S18" s="9" t="str">
        <f t="shared" si="2"/>
        <v>erfüllt</v>
      </c>
      <c r="T18" s="9" t="str">
        <f t="shared" si="3"/>
        <v>erfüllt</v>
      </c>
    </row>
    <row r="19" spans="1:21" x14ac:dyDescent="0.25">
      <c r="A19" s="3" t="s">
        <v>7</v>
      </c>
      <c r="B19" s="3"/>
      <c r="C19" s="3"/>
      <c r="D19" s="3"/>
      <c r="E19" s="8">
        <v>0</v>
      </c>
      <c r="F19" s="3"/>
      <c r="G19" s="9">
        <f>ROUNDUP(E19/100*1.5,0)</f>
        <v>0</v>
      </c>
      <c r="H19" s="17">
        <f>ROUNDUP(E19/100*3.5,0)</f>
        <v>0</v>
      </c>
      <c r="I19" s="9">
        <f t="shared" si="0"/>
        <v>0</v>
      </c>
      <c r="J19" s="3"/>
      <c r="K19" s="8">
        <v>0</v>
      </c>
      <c r="L19" s="8">
        <v>0</v>
      </c>
      <c r="M19" s="3"/>
      <c r="N19" s="8">
        <v>0</v>
      </c>
      <c r="O19" s="8">
        <v>0</v>
      </c>
      <c r="P19" s="16"/>
      <c r="Q19" s="9">
        <f t="shared" si="1"/>
        <v>0</v>
      </c>
      <c r="R19" s="3"/>
      <c r="S19" s="9" t="str">
        <f t="shared" si="2"/>
        <v>erfüllt</v>
      </c>
      <c r="T19" s="9" t="str">
        <f t="shared" si="3"/>
        <v>erfüllt</v>
      </c>
    </row>
    <row r="20" spans="1:2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1" ht="6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1" x14ac:dyDescent="0.25">
      <c r="A22" s="3"/>
      <c r="B22" s="3"/>
      <c r="D22" s="3"/>
      <c r="F22" s="6"/>
      <c r="G22" s="11" t="s">
        <v>23</v>
      </c>
      <c r="H22" s="11"/>
      <c r="I22" s="11"/>
      <c r="J22" s="4"/>
      <c r="K22" s="11" t="s">
        <v>24</v>
      </c>
      <c r="L22" s="11"/>
      <c r="M22" s="4"/>
      <c r="N22" s="11" t="s">
        <v>25</v>
      </c>
      <c r="O22" s="11"/>
      <c r="P22" s="4"/>
      <c r="Q22" s="11" t="s">
        <v>36</v>
      </c>
      <c r="R22" s="4"/>
      <c r="S22" s="11" t="s">
        <v>8</v>
      </c>
      <c r="T22" s="11"/>
    </row>
    <row r="23" spans="1:21" ht="36.75" customHeight="1" x14ac:dyDescent="0.25">
      <c r="A23" s="3"/>
      <c r="B23" s="3"/>
      <c r="C23" s="5" t="s">
        <v>13</v>
      </c>
      <c r="D23" s="3"/>
      <c r="E23" s="5" t="s">
        <v>14</v>
      </c>
      <c r="F23" s="3"/>
      <c r="G23" s="5" t="s">
        <v>1</v>
      </c>
      <c r="H23" s="5" t="s">
        <v>2</v>
      </c>
      <c r="I23" s="5" t="s">
        <v>34</v>
      </c>
      <c r="J23" s="5"/>
      <c r="K23" s="5" t="s">
        <v>1</v>
      </c>
      <c r="L23" s="5" t="s">
        <v>2</v>
      </c>
      <c r="M23" s="5"/>
      <c r="N23" s="5" t="s">
        <v>1</v>
      </c>
      <c r="O23" s="5" t="s">
        <v>2</v>
      </c>
      <c r="P23" s="5"/>
      <c r="Q23" s="5" t="s">
        <v>35</v>
      </c>
      <c r="R23" s="5"/>
      <c r="S23" s="5" t="s">
        <v>1</v>
      </c>
      <c r="T23" s="5" t="s">
        <v>2</v>
      </c>
      <c r="U23" s="1"/>
    </row>
    <row r="24" spans="1:21" x14ac:dyDescent="0.25">
      <c r="A24" s="3" t="s">
        <v>9</v>
      </c>
      <c r="B24" s="3"/>
      <c r="C24" s="8">
        <v>0</v>
      </c>
      <c r="D24" s="3"/>
      <c r="E24" s="3"/>
      <c r="F24" s="3"/>
      <c r="G24" s="29">
        <f>ROUNDUP(C24*0.5,0)</f>
        <v>0</v>
      </c>
      <c r="H24" s="30"/>
      <c r="I24" s="9">
        <f>G24</f>
        <v>0</v>
      </c>
      <c r="J24" s="3"/>
      <c r="K24" s="24">
        <v>0</v>
      </c>
      <c r="L24" s="24"/>
      <c r="M24" s="3"/>
      <c r="N24" s="24">
        <v>0</v>
      </c>
      <c r="O24" s="24"/>
      <c r="P24" s="16"/>
      <c r="Q24" s="9">
        <f>K24+N24</f>
        <v>0</v>
      </c>
      <c r="R24" s="3"/>
      <c r="S24" s="29" t="str">
        <f>IF((K24+N24-G24)&gt;=0,"erfüllt",(K24+N24-G24))</f>
        <v>erfüllt</v>
      </c>
      <c r="T24" s="29"/>
    </row>
    <row r="25" spans="1:21" x14ac:dyDescent="0.25">
      <c r="A25" s="3" t="s">
        <v>10</v>
      </c>
      <c r="B25" s="3"/>
      <c r="C25" s="8">
        <v>0</v>
      </c>
      <c r="D25" s="3"/>
      <c r="E25" s="3"/>
      <c r="F25" s="3"/>
      <c r="G25" s="29">
        <f>ROUNDUP(C25*0.1,0)</f>
        <v>0</v>
      </c>
      <c r="H25" s="30"/>
      <c r="I25" s="9">
        <f t="shared" ref="I25:I26" si="4">G25</f>
        <v>0</v>
      </c>
      <c r="J25" s="3"/>
      <c r="K25" s="24">
        <v>0</v>
      </c>
      <c r="L25" s="24"/>
      <c r="M25" s="3"/>
      <c r="N25" s="24">
        <v>0</v>
      </c>
      <c r="O25" s="24"/>
      <c r="P25" s="16"/>
      <c r="Q25" s="9">
        <f t="shared" ref="Q25:Q26" si="5">K25+N25</f>
        <v>0</v>
      </c>
      <c r="R25" s="3"/>
      <c r="S25" s="29" t="str">
        <f t="shared" ref="S25:S26" si="6">IF((K25+N25-G25)&gt;=0,"erfüllt",(K25+N25-G25))</f>
        <v>erfüllt</v>
      </c>
      <c r="T25" s="29"/>
    </row>
    <row r="26" spans="1:21" x14ac:dyDescent="0.25">
      <c r="A26" s="3" t="s">
        <v>15</v>
      </c>
      <c r="B26" s="3"/>
      <c r="C26" s="3"/>
      <c r="D26" s="3"/>
      <c r="E26" s="8">
        <v>0</v>
      </c>
      <c r="F26" s="3"/>
      <c r="G26" s="29">
        <f>ROUNDUP(E26*0.2,0)</f>
        <v>0</v>
      </c>
      <c r="H26" s="30"/>
      <c r="I26" s="9">
        <f t="shared" si="4"/>
        <v>0</v>
      </c>
      <c r="J26" s="3"/>
      <c r="K26" s="24">
        <v>0</v>
      </c>
      <c r="L26" s="24"/>
      <c r="M26" s="3"/>
      <c r="N26" s="24">
        <v>0</v>
      </c>
      <c r="O26" s="24"/>
      <c r="P26" s="16"/>
      <c r="Q26" s="9">
        <f t="shared" si="5"/>
        <v>0</v>
      </c>
      <c r="R26" s="3"/>
      <c r="S26" s="29" t="str">
        <f t="shared" si="6"/>
        <v>erfüllt</v>
      </c>
      <c r="T26" s="29"/>
    </row>
    <row r="27" spans="1:21" x14ac:dyDescent="0.25">
      <c r="A27" s="3" t="s">
        <v>11</v>
      </c>
      <c r="B27" s="3"/>
      <c r="C27" s="8">
        <v>0</v>
      </c>
      <c r="D27" s="3"/>
      <c r="E27" s="3"/>
      <c r="F27" s="3"/>
      <c r="G27" s="9">
        <f>ROUNDUP(C27*1,0)</f>
        <v>0</v>
      </c>
      <c r="H27" s="17">
        <f>ROUNDUP(C27*0.5,0)</f>
        <v>0</v>
      </c>
      <c r="I27" s="9">
        <f>G27+H27</f>
        <v>0</v>
      </c>
      <c r="J27" s="3"/>
      <c r="K27" s="8">
        <v>0</v>
      </c>
      <c r="L27" s="8">
        <v>0</v>
      </c>
      <c r="M27" s="3"/>
      <c r="N27" s="8">
        <v>0</v>
      </c>
      <c r="O27" s="8">
        <v>0</v>
      </c>
      <c r="P27" s="16"/>
      <c r="Q27" s="9">
        <f t="shared" ref="Q27:Q28" si="7">K27+L27+N27+O27</f>
        <v>0</v>
      </c>
      <c r="R27" s="3"/>
      <c r="S27" s="9" t="str">
        <f>IF((K27+N27-G27)&gt;=0,"erfüllt",K27+N27-G27)</f>
        <v>erfüllt</v>
      </c>
      <c r="T27" s="9" t="str">
        <f>IF((L27+O27-H27)&gt;=0,"erfüllt",L27+O27-H27)</f>
        <v>erfüllt</v>
      </c>
    </row>
    <row r="28" spans="1:21" x14ac:dyDescent="0.25">
      <c r="A28" s="3" t="s">
        <v>12</v>
      </c>
      <c r="B28" s="3"/>
      <c r="C28" s="8">
        <v>0</v>
      </c>
      <c r="D28" s="3"/>
      <c r="E28" s="3"/>
      <c r="F28" s="3"/>
      <c r="G28" s="9">
        <f>ROUNDUP(C28*0.5,0)</f>
        <v>0</v>
      </c>
      <c r="H28" s="17">
        <f>ROUNDUP(C28*0.3,0)</f>
        <v>0</v>
      </c>
      <c r="I28" s="9">
        <f>G28+H28</f>
        <v>0</v>
      </c>
      <c r="J28" s="3"/>
      <c r="K28" s="8">
        <v>0</v>
      </c>
      <c r="L28" s="8">
        <v>0</v>
      </c>
      <c r="M28" s="3"/>
      <c r="N28" s="8">
        <v>0</v>
      </c>
      <c r="O28" s="8">
        <v>0</v>
      </c>
      <c r="P28" s="16"/>
      <c r="Q28" s="9">
        <f t="shared" si="7"/>
        <v>0</v>
      </c>
      <c r="R28" s="3"/>
      <c r="S28" s="9" t="str">
        <f>IF((K28+N28-G28)&gt;=0,"erfüllt",K28+N28-G28)</f>
        <v>erfüllt</v>
      </c>
      <c r="T28" s="9" t="str">
        <f>IF((L28+O28-H28)&gt;=0,"erfüllt",L28+O28-H28)</f>
        <v>erfüllt</v>
      </c>
    </row>
    <row r="29" spans="1:2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1" x14ac:dyDescent="0.25">
      <c r="A30" s="14" t="s">
        <v>29</v>
      </c>
    </row>
    <row r="31" spans="1:21" x14ac:dyDescent="0.25">
      <c r="A31" s="14" t="s">
        <v>30</v>
      </c>
    </row>
    <row r="32" spans="1:21" ht="13.5" thickBot="1" x14ac:dyDescent="0.3">
      <c r="A32" s="14" t="s">
        <v>27</v>
      </c>
    </row>
    <row r="33" spans="1:20" ht="13.5" thickBot="1" x14ac:dyDescent="0.3">
      <c r="A33" s="14" t="s">
        <v>28</v>
      </c>
      <c r="Q33" s="18">
        <f>SUM(Q7:Q28)</f>
        <v>0</v>
      </c>
      <c r="S33" s="19" t="str">
        <f>IF(AND(S7&gt;=0,T7&gt;=0,S14&gt;=0,T14&gt;=0,S15&gt;=0,T15&gt;=0,S16&gt;=0,T16&gt;=0,S17&gt;=0,T17&gt;=0,S18&gt;=0,T18&gt;=0,S19&gt;=0,T19&gt;=0,S24&gt;=0,S25&gt;=0,S26&gt;=0,S27&gt;=0,T27&gt;=0,S28&gt;=0,T28&gt;=0),"erfüllt","nicht erfüllt")</f>
        <v>erfüllt</v>
      </c>
      <c r="T33" s="20"/>
    </row>
    <row r="34" spans="1:20" ht="13.5" thickTop="1" x14ac:dyDescent="0.25"/>
  </sheetData>
  <sheetProtection algorithmName="SHA-512" hashValue="KfoUpc3/bFLf6ZZkRNbomfhurDE+1Ogh0ySncmPHDzHWD/xnrn0LzUjDWR5C42liW5IzqRf7jfCJDy36j672fg==" saltValue="PJAjpwBVii/y4yJU9AyL0Q==" spinCount="100000" sheet="1" objects="1" scenarios="1"/>
  <mergeCells count="25">
    <mergeCell ref="Q7:Q9"/>
    <mergeCell ref="G24:H24"/>
    <mergeCell ref="G25:H25"/>
    <mergeCell ref="G26:H26"/>
    <mergeCell ref="S24:T24"/>
    <mergeCell ref="S25:T25"/>
    <mergeCell ref="S26:T26"/>
    <mergeCell ref="K24:L24"/>
    <mergeCell ref="K25:L25"/>
    <mergeCell ref="S33:T33"/>
    <mergeCell ref="N1:O1"/>
    <mergeCell ref="N2:O2"/>
    <mergeCell ref="G7:G9"/>
    <mergeCell ref="S7:S9"/>
    <mergeCell ref="T7:T9"/>
    <mergeCell ref="K26:L26"/>
    <mergeCell ref="N24:O24"/>
    <mergeCell ref="N25:O25"/>
    <mergeCell ref="N26:O26"/>
    <mergeCell ref="H7:H9"/>
    <mergeCell ref="L7:L9"/>
    <mergeCell ref="O7:O9"/>
    <mergeCell ref="K7:K9"/>
    <mergeCell ref="N7:N9"/>
    <mergeCell ref="I7:I9"/>
  </mergeCells>
  <conditionalFormatting sqref="C15">
    <cfRule type="expression" dxfId="0" priority="6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Kuster</dc:creator>
  <cp:lastModifiedBy>Christoph Kuster</cp:lastModifiedBy>
  <cp:lastPrinted>2026-05-04T06:54:31Z</cp:lastPrinted>
  <dcterms:created xsi:type="dcterms:W3CDTF">2026-04-21T12:09:42Z</dcterms:created>
  <dcterms:modified xsi:type="dcterms:W3CDTF">2026-05-04T14:36:18Z</dcterms:modified>
</cp:coreProperties>
</file>